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24226"/>
  <mc:AlternateContent xmlns:mc="http://schemas.openxmlformats.org/markup-compatibility/2006">
    <mc:Choice Requires="x15">
      <x15ac:absPath xmlns:x15ac="http://schemas.microsoft.com/office/spreadsheetml/2010/11/ac" url="/Users/bobbywarren/Desktop/"/>
    </mc:Choice>
  </mc:AlternateContent>
  <bookViews>
    <workbookView xWindow="480" yWindow="460" windowWidth="25960" windowHeight="16020" xr2:uid="{00000000-000D-0000-FFFF-FFFF00000000}"/>
  </bookViews>
  <sheets>
    <sheet name="Sheet1" sheetId="5" r:id="rId1"/>
  </sheets>
  <calcPr calcId="171027"/>
</workbook>
</file>

<file path=xl/calcChain.xml><?xml version="1.0" encoding="utf-8"?>
<calcChain xmlns="http://schemas.openxmlformats.org/spreadsheetml/2006/main">
  <c r="T7" i="5" l="1"/>
  <c r="T8" i="5"/>
  <c r="T10" i="5"/>
  <c r="T11" i="5"/>
  <c r="T17" i="5"/>
  <c r="T19" i="5"/>
  <c r="T25" i="5"/>
  <c r="C23" i="5"/>
  <c r="D23" i="5"/>
  <c r="E23" i="5"/>
  <c r="F23" i="5"/>
  <c r="G23" i="5"/>
  <c r="O23" i="5"/>
  <c r="R23" i="5"/>
  <c r="B23" i="5"/>
  <c r="B22" i="5"/>
  <c r="S15" i="5"/>
  <c r="S5" i="5"/>
  <c r="S22" i="5" s="1"/>
  <c r="R22" i="5"/>
  <c r="R15" i="5"/>
  <c r="Q15" i="5"/>
  <c r="Q22" i="5" s="1"/>
  <c r="P15" i="5"/>
  <c r="P23" i="5" s="1"/>
  <c r="O15" i="5"/>
  <c r="O22" i="5" s="1"/>
  <c r="N15" i="5"/>
  <c r="N23" i="5" s="1"/>
  <c r="M15" i="5"/>
  <c r="M22" i="5" s="1"/>
  <c r="L15" i="5"/>
  <c r="L23" i="5" s="1"/>
  <c r="K15" i="5"/>
  <c r="K23" i="5" s="1"/>
  <c r="J15" i="5"/>
  <c r="J23" i="5" s="1"/>
  <c r="I15" i="5"/>
  <c r="I23" i="5" s="1"/>
  <c r="H15" i="5"/>
  <c r="T15" i="5" s="1"/>
  <c r="K22" i="5"/>
  <c r="J22" i="5"/>
  <c r="I22" i="5"/>
  <c r="H22" i="5"/>
  <c r="G22" i="5"/>
  <c r="F22" i="5"/>
  <c r="E22" i="5"/>
  <c r="D22" i="5"/>
  <c r="C22" i="5"/>
  <c r="P22" i="5" l="1"/>
  <c r="N22" i="5"/>
  <c r="T5" i="5"/>
  <c r="L22" i="5"/>
  <c r="Q23" i="5"/>
  <c r="M23" i="5"/>
  <c r="S23" i="5"/>
  <c r="H23" i="5"/>
  <c r="T23" i="5" s="1"/>
  <c r="T22" i="5" l="1"/>
</calcChain>
</file>

<file path=xl/sharedStrings.xml><?xml version="1.0" encoding="utf-8"?>
<sst xmlns="http://schemas.openxmlformats.org/spreadsheetml/2006/main" count="40" uniqueCount="40">
  <si>
    <t>1999-2000</t>
  </si>
  <si>
    <t>2000-2001</t>
  </si>
  <si>
    <t>2001-2002</t>
  </si>
  <si>
    <t>2002-2003</t>
  </si>
  <si>
    <t>2003-2004</t>
  </si>
  <si>
    <t>2004-2005</t>
  </si>
  <si>
    <t>2005-2006</t>
  </si>
  <si>
    <t>INVESTMENT INCOME</t>
  </si>
  <si>
    <t>NET INCOME (LOSS)</t>
  </si>
  <si>
    <t>2006-2007</t>
  </si>
  <si>
    <t>2007-2008</t>
  </si>
  <si>
    <t>2008-2009</t>
  </si>
  <si>
    <t>2009-2010</t>
  </si>
  <si>
    <t>2010-2011</t>
  </si>
  <si>
    <t>2011-2012</t>
  </si>
  <si>
    <t>2012-2013</t>
  </si>
  <si>
    <t>2013-2014</t>
  </si>
  <si>
    <t>2014-2015</t>
  </si>
  <si>
    <t>2015-2016</t>
  </si>
  <si>
    <t>GOLF COURSE SINCE INCEPTION</t>
  </si>
  <si>
    <t>FISCAL YEAR</t>
  </si>
  <si>
    <t xml:space="preserve">TRANSFERS IN </t>
  </si>
  <si>
    <t>DEBT SERV PAYMENTS</t>
  </si>
  <si>
    <t>GAIN (LOSS) DISP ASSETS</t>
  </si>
  <si>
    <t>TRANSFERS (OUT)</t>
  </si>
  <si>
    <t>OPERATING GRANTS &amp; CONT</t>
  </si>
  <si>
    <t>2016-2017*</t>
  </si>
  <si>
    <t xml:space="preserve">DEPRECIATION EXPENSE </t>
  </si>
  <si>
    <t xml:space="preserve">* These are unaudited amounts  </t>
  </si>
  <si>
    <t>OPERATING REVENUES</t>
  </si>
  <si>
    <t>EXPENDITURES W/O DEPRECIATION</t>
  </si>
  <si>
    <r>
      <t xml:space="preserve">NET INCOME </t>
    </r>
    <r>
      <rPr>
        <sz val="8"/>
        <rFont val="Arial"/>
        <family val="2"/>
      </rPr>
      <t>(INCLUDING GRANTS; EXCLUDING TRANSFERS AND DEPRECIATION)</t>
    </r>
  </si>
  <si>
    <t>TOTALS</t>
  </si>
  <si>
    <t>Bobby Warren Notes</t>
  </si>
  <si>
    <t>This represents the total taxpayer funds that have been transferred into the golf course fund</t>
  </si>
  <si>
    <t>See my article about depreciation and why it doesn't represent an actual loss. It's an accounting quirk.</t>
  </si>
  <si>
    <t>For more info go to: https://www.bobbywarren.org/keep-jersey-meadow-golf-course/</t>
  </si>
  <si>
    <t>Payments on the debt for acquisition of the golf course was originally paid out of the fund. After the city refinances the debt by rolling multiple debts together for a lower interest rate, the payments were made out of the general fund. Since the golf course as an asset is still worth substantially more than the principle plus interest, this is a non-issue from a profit/loss perspective.</t>
  </si>
  <si>
    <t>This represents the real profit/loss for taxpayers in this fund. Although recent years have seen a loss, substantially profits in prior years have offset those losses.</t>
  </si>
  <si>
    <t>The city is required to account for depreciation even though it pays for replacement assets through payments from the golf course to the capital improvement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</si>
</sst>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5" x14ac:knownFonts="1">
    <font>
      <sz val="10"/>
      <name val="Arial"/>
    </font>
    <font>
      <sz val="10"/>
      <name val="Arial"/>
      <family val="2"/>
    </font>
    <font>
      <sz val="8"/>
      <name val="Arial"/>
      <family val="2"/>
    </font>
    <font>
      <b/>
      <sz val="10"/>
      <name val="Arial"/>
      <family val="2"/>
    </font>
    <font>
      <b/>
      <u/>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8">
    <xf numFmtId="0" fontId="0" fillId="0" borderId="0" xfId="0"/>
    <xf numFmtId="164" fontId="0" fillId="0" borderId="0" xfId="0" applyNumberFormat="1"/>
    <xf numFmtId="0" fontId="1" fillId="0" borderId="0" xfId="0" applyFont="1"/>
    <xf numFmtId="0" fontId="1" fillId="0" borderId="0" xfId="0" applyFont="1" applyAlignment="1">
      <alignment vertical="center" wrapText="1"/>
    </xf>
    <xf numFmtId="0" fontId="1" fillId="2" borderId="0" xfId="0" applyFont="1" applyFill="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horizontal="right" vertical="center"/>
    </xf>
    <xf numFmtId="0" fontId="3" fillId="0" borderId="0" xfId="0" applyFont="1" applyAlignment="1">
      <alignment horizontal="right" vertical="center"/>
    </xf>
    <xf numFmtId="164" fontId="0" fillId="0" borderId="0" xfId="0" applyNumberFormat="1" applyAlignment="1">
      <alignment horizontal="right" vertical="center"/>
    </xf>
    <xf numFmtId="164" fontId="3" fillId="0" borderId="0" xfId="0" applyNumberFormat="1" applyFont="1" applyAlignment="1">
      <alignment horizontal="right" vertical="center"/>
    </xf>
    <xf numFmtId="5" fontId="0" fillId="0" borderId="0" xfId="0" applyNumberFormat="1" applyAlignment="1">
      <alignment horizontal="right" vertical="center"/>
    </xf>
    <xf numFmtId="44" fontId="0" fillId="2" borderId="0" xfId="0" applyNumberFormat="1" applyFill="1" applyAlignment="1">
      <alignment horizontal="right" vertical="center"/>
    </xf>
    <xf numFmtId="164" fontId="3" fillId="3" borderId="0" xfId="0" applyNumberFormat="1" applyFont="1" applyFill="1" applyAlignment="1">
      <alignment horizontal="right" vertical="center"/>
    </xf>
    <xf numFmtId="0" fontId="0" fillId="0" borderId="0" xfId="0" applyAlignment="1">
      <alignment horizontal="left" vertical="center" wrapText="1"/>
    </xf>
    <xf numFmtId="164" fontId="0" fillId="0" borderId="0" xfId="0" applyNumberFormat="1" applyAlignment="1">
      <alignment horizontal="left" vertical="center" wrapText="1"/>
    </xf>
    <xf numFmtId="164" fontId="1" fillId="0" borderId="0" xfId="0" applyNumberFormat="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4"/>
  <sheetViews>
    <sheetView tabSelected="1" zoomScaleNormal="100" workbookViewId="0">
      <pane xSplit="1" ySplit="3" topLeftCell="M4" activePane="bottomRight" state="frozen"/>
      <selection pane="topRight" activeCell="B1" sqref="B1"/>
      <selection pane="bottomLeft" activeCell="A4" sqref="A4"/>
      <selection pane="bottomRight" activeCell="U3" sqref="U3"/>
    </sheetView>
  </sheetViews>
  <sheetFormatPr baseColWidth="10" defaultRowHeight="13" x14ac:dyDescent="0.15"/>
  <cols>
    <col min="1" max="1" width="29.83203125" customWidth="1"/>
    <col min="2" max="2" width="11.1640625" bestFit="1" customWidth="1"/>
    <col min="3" max="3" width="10.33203125" bestFit="1" customWidth="1"/>
    <col min="4" max="4" width="12.33203125" bestFit="1" customWidth="1"/>
    <col min="5" max="5" width="11.33203125" bestFit="1" customWidth="1"/>
    <col min="6" max="6" width="12.83203125" bestFit="1" customWidth="1"/>
    <col min="7" max="7" width="11.83203125" bestFit="1" customWidth="1"/>
    <col min="8" max="8" width="11.33203125" bestFit="1" customWidth="1"/>
    <col min="9" max="11" width="12.33203125" bestFit="1" customWidth="1"/>
    <col min="12" max="13" width="11.83203125" bestFit="1" customWidth="1"/>
    <col min="14" max="14" width="12.33203125" bestFit="1" customWidth="1"/>
    <col min="15" max="15" width="11.33203125" bestFit="1" customWidth="1"/>
    <col min="16" max="16" width="11.83203125" bestFit="1" customWidth="1"/>
    <col min="17" max="19" width="12.83203125" bestFit="1" customWidth="1"/>
    <col min="20" max="20" width="12.33203125" customWidth="1"/>
    <col min="21" max="21" width="75.83203125" customWidth="1"/>
    <col min="22" max="256" width="8.83203125" customWidth="1"/>
  </cols>
  <sheetData>
    <row r="1" spans="1:55" x14ac:dyDescent="0.15">
      <c r="A1" t="s">
        <v>19</v>
      </c>
    </row>
    <row r="2" spans="1:55" x14ac:dyDescent="0.15">
      <c r="U2" s="2" t="s">
        <v>36</v>
      </c>
    </row>
    <row r="3" spans="1:55" x14ac:dyDescent="0.15">
      <c r="A3" s="2" t="s">
        <v>20</v>
      </c>
      <c r="B3" t="s">
        <v>0</v>
      </c>
      <c r="C3" s="2" t="s">
        <v>1</v>
      </c>
      <c r="D3" s="2" t="s">
        <v>2</v>
      </c>
      <c r="E3" s="2" t="s">
        <v>3</v>
      </c>
      <c r="F3" s="2" t="s">
        <v>4</v>
      </c>
      <c r="G3" s="2" t="s">
        <v>5</v>
      </c>
      <c r="H3" s="2" t="s">
        <v>6</v>
      </c>
      <c r="I3" s="2" t="s">
        <v>9</v>
      </c>
      <c r="J3" s="2" t="s">
        <v>10</v>
      </c>
      <c r="K3" s="2" t="s">
        <v>11</v>
      </c>
      <c r="L3" s="2" t="s">
        <v>12</v>
      </c>
      <c r="M3" s="2" t="s">
        <v>13</v>
      </c>
      <c r="N3" s="2" t="s">
        <v>14</v>
      </c>
      <c r="O3" s="2" t="s">
        <v>15</v>
      </c>
      <c r="P3" s="2" t="s">
        <v>16</v>
      </c>
      <c r="Q3" s="2" t="s">
        <v>17</v>
      </c>
      <c r="R3" s="2" t="s">
        <v>18</v>
      </c>
      <c r="S3" s="2" t="s">
        <v>26</v>
      </c>
      <c r="T3" s="5" t="s">
        <v>32</v>
      </c>
      <c r="U3" s="6" t="s">
        <v>33</v>
      </c>
    </row>
    <row r="4" spans="1:55" x14ac:dyDescent="0.15">
      <c r="B4" s="8"/>
      <c r="C4" s="8"/>
      <c r="D4" s="8"/>
      <c r="E4" s="8"/>
      <c r="F4" s="8"/>
      <c r="G4" s="8"/>
      <c r="H4" s="8"/>
      <c r="I4" s="8"/>
      <c r="J4" s="8"/>
      <c r="K4" s="8"/>
      <c r="L4" s="8"/>
      <c r="M4" s="8"/>
      <c r="N4" s="8"/>
      <c r="O4" s="8"/>
      <c r="P4" s="8"/>
      <c r="Q4" s="8"/>
      <c r="R4" s="8"/>
      <c r="S4" s="8"/>
      <c r="T4" s="9"/>
      <c r="U4" s="15"/>
    </row>
    <row r="5" spans="1:55" x14ac:dyDescent="0.15">
      <c r="A5" s="2" t="s">
        <v>29</v>
      </c>
      <c r="B5" s="10">
        <v>222000.98</v>
      </c>
      <c r="C5" s="10">
        <v>1192118</v>
      </c>
      <c r="D5" s="10">
        <v>1308016</v>
      </c>
      <c r="E5" s="10">
        <v>1133969</v>
      </c>
      <c r="F5" s="10">
        <v>817648</v>
      </c>
      <c r="G5" s="10">
        <v>1023565</v>
      </c>
      <c r="H5" s="10">
        <v>1217798</v>
      </c>
      <c r="I5" s="10">
        <v>1213498</v>
      </c>
      <c r="J5" s="10">
        <v>1477667</v>
      </c>
      <c r="K5" s="10">
        <v>1528458</v>
      </c>
      <c r="L5" s="10">
        <v>1243653</v>
      </c>
      <c r="M5" s="10">
        <v>1414004</v>
      </c>
      <c r="N5" s="10">
        <v>1466549</v>
      </c>
      <c r="O5" s="10">
        <v>1435975</v>
      </c>
      <c r="P5" s="10">
        <v>1333700</v>
      </c>
      <c r="Q5" s="10">
        <v>1187249</v>
      </c>
      <c r="R5" s="10">
        <v>1196934</v>
      </c>
      <c r="S5" s="10">
        <f>1630039.25-3523.74-346171-22462.5</f>
        <v>1257882.01</v>
      </c>
      <c r="T5" s="11">
        <f>SUM(B5:S5)</f>
        <v>21670683.990000002</v>
      </c>
      <c r="U5" s="1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x14ac:dyDescent="0.15">
      <c r="B6" s="10"/>
      <c r="C6" s="10"/>
      <c r="D6" s="10"/>
      <c r="E6" s="10"/>
      <c r="F6" s="10"/>
      <c r="G6" s="10"/>
      <c r="H6" s="10"/>
      <c r="I6" s="10"/>
      <c r="J6" s="10"/>
      <c r="K6" s="10"/>
      <c r="L6" s="10"/>
      <c r="M6" s="10"/>
      <c r="N6" s="10"/>
      <c r="O6" s="10"/>
      <c r="P6" s="10"/>
      <c r="Q6" s="10"/>
      <c r="R6" s="10"/>
      <c r="S6" s="10"/>
      <c r="T6" s="11"/>
      <c r="U6" s="16"/>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x14ac:dyDescent="0.15">
      <c r="A7" s="2" t="s">
        <v>7</v>
      </c>
      <c r="B7" s="10">
        <v>11121.19</v>
      </c>
      <c r="C7" s="10">
        <v>11586.44</v>
      </c>
      <c r="D7" s="10">
        <v>3249</v>
      </c>
      <c r="E7" s="10">
        <v>5331</v>
      </c>
      <c r="F7" s="10">
        <v>5893</v>
      </c>
      <c r="G7" s="10">
        <v>4108</v>
      </c>
      <c r="H7" s="10">
        <v>7547</v>
      </c>
      <c r="I7" s="10">
        <v>12227</v>
      </c>
      <c r="J7" s="10">
        <v>11941</v>
      </c>
      <c r="K7" s="10">
        <v>3046</v>
      </c>
      <c r="L7" s="10">
        <v>911</v>
      </c>
      <c r="M7" s="10">
        <v>480</v>
      </c>
      <c r="N7" s="10">
        <v>236</v>
      </c>
      <c r="O7" s="10">
        <v>139</v>
      </c>
      <c r="P7" s="10">
        <v>105</v>
      </c>
      <c r="Q7" s="10">
        <v>232</v>
      </c>
      <c r="R7" s="10">
        <v>1266</v>
      </c>
      <c r="S7" s="10">
        <v>3523.74</v>
      </c>
      <c r="T7" s="11">
        <f t="shared" ref="T7:T25" si="0">SUM(B7:S7)</f>
        <v>82942.37000000001</v>
      </c>
      <c r="U7" s="16"/>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x14ac:dyDescent="0.15">
      <c r="A8" s="2" t="s">
        <v>25</v>
      </c>
      <c r="B8" s="10"/>
      <c r="C8" s="10"/>
      <c r="D8" s="10"/>
      <c r="E8" s="10"/>
      <c r="F8" s="10"/>
      <c r="G8" s="10"/>
      <c r="H8" s="10"/>
      <c r="I8" s="10"/>
      <c r="J8" s="10">
        <v>22957</v>
      </c>
      <c r="K8" s="10"/>
      <c r="L8" s="10"/>
      <c r="M8" s="10"/>
      <c r="N8" s="10"/>
      <c r="O8" s="10"/>
      <c r="P8" s="10"/>
      <c r="Q8" s="10"/>
      <c r="R8" s="10"/>
      <c r="S8" s="10">
        <v>22462.5</v>
      </c>
      <c r="T8" s="11">
        <f t="shared" si="0"/>
        <v>45419.5</v>
      </c>
      <c r="U8" s="1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row>
    <row r="9" spans="1:55" x14ac:dyDescent="0.15">
      <c r="B9" s="10"/>
      <c r="C9" s="10"/>
      <c r="D9" s="10"/>
      <c r="E9" s="10"/>
      <c r="F9" s="10"/>
      <c r="G9" s="10"/>
      <c r="H9" s="10"/>
      <c r="I9" s="10"/>
      <c r="J9" s="10"/>
      <c r="K9" s="10"/>
      <c r="L9" s="10"/>
      <c r="M9" s="10"/>
      <c r="N9" s="10"/>
      <c r="O9" s="10"/>
      <c r="P9" s="10"/>
      <c r="Q9" s="10"/>
      <c r="R9" s="10"/>
      <c r="S9" s="10"/>
      <c r="T9" s="11"/>
      <c r="U9" s="16"/>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row>
    <row r="10" spans="1:55" x14ac:dyDescent="0.15">
      <c r="A10" s="2" t="s">
        <v>21</v>
      </c>
      <c r="B10" s="10"/>
      <c r="C10" s="10">
        <v>560426</v>
      </c>
      <c r="D10" s="10">
        <v>575641</v>
      </c>
      <c r="E10" s="10"/>
      <c r="F10" s="10">
        <v>110000</v>
      </c>
      <c r="G10" s="10">
        <v>0</v>
      </c>
      <c r="H10" s="10">
        <v>0</v>
      </c>
      <c r="I10" s="10">
        <v>0</v>
      </c>
      <c r="J10" s="10">
        <v>0</v>
      </c>
      <c r="K10" s="10">
        <v>0</v>
      </c>
      <c r="L10" s="10">
        <v>0</v>
      </c>
      <c r="M10" s="10">
        <v>0</v>
      </c>
      <c r="N10" s="10">
        <v>0</v>
      </c>
      <c r="O10" s="10">
        <v>0</v>
      </c>
      <c r="P10" s="10">
        <v>66818</v>
      </c>
      <c r="Q10" s="10">
        <v>428202</v>
      </c>
      <c r="R10" s="10">
        <v>434905</v>
      </c>
      <c r="S10" s="10">
        <v>346171</v>
      </c>
      <c r="T10" s="11">
        <f t="shared" si="0"/>
        <v>2522163</v>
      </c>
      <c r="U10" s="17" t="s">
        <v>34</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row>
    <row r="11" spans="1:55" x14ac:dyDescent="0.15">
      <c r="A11" s="2" t="s">
        <v>24</v>
      </c>
      <c r="B11" s="10"/>
      <c r="C11" s="10"/>
      <c r="D11" s="8"/>
      <c r="E11" s="12">
        <v>-100000</v>
      </c>
      <c r="F11" s="10"/>
      <c r="G11" s="10"/>
      <c r="H11" s="10"/>
      <c r="I11" s="10"/>
      <c r="J11" s="10"/>
      <c r="K11" s="10"/>
      <c r="L11" s="10"/>
      <c r="M11" s="10"/>
      <c r="N11" s="10"/>
      <c r="O11" s="10"/>
      <c r="P11" s="10"/>
      <c r="Q11" s="10"/>
      <c r="R11" s="10"/>
      <c r="S11" s="10"/>
      <c r="T11" s="11">
        <f t="shared" si="0"/>
        <v>-100000</v>
      </c>
      <c r="U11" s="16"/>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x14ac:dyDescent="0.15">
      <c r="B12" s="10"/>
      <c r="C12" s="10"/>
      <c r="D12" s="10"/>
      <c r="E12" s="10"/>
      <c r="F12" s="10"/>
      <c r="G12" s="10"/>
      <c r="H12" s="10"/>
      <c r="I12" s="10"/>
      <c r="J12" s="10"/>
      <c r="K12" s="10"/>
      <c r="L12" s="10"/>
      <c r="M12" s="10"/>
      <c r="N12" s="10"/>
      <c r="O12" s="10"/>
      <c r="P12" s="10"/>
      <c r="Q12" s="10"/>
      <c r="R12" s="10"/>
      <c r="S12" s="10"/>
      <c r="T12" s="11"/>
      <c r="U12" s="16"/>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row>
    <row r="13" spans="1:55" x14ac:dyDescent="0.15">
      <c r="B13" s="10"/>
      <c r="C13" s="10"/>
      <c r="D13" s="10"/>
      <c r="E13" s="10"/>
      <c r="F13" s="10"/>
      <c r="G13" s="10"/>
      <c r="H13" s="10"/>
      <c r="I13" s="10"/>
      <c r="J13" s="10"/>
      <c r="K13" s="10"/>
      <c r="L13" s="10"/>
      <c r="M13" s="10"/>
      <c r="N13" s="10"/>
      <c r="O13" s="10"/>
      <c r="P13" s="10"/>
      <c r="Q13" s="10"/>
      <c r="R13" s="10"/>
      <c r="S13" s="10"/>
      <c r="T13" s="11"/>
      <c r="U13" s="16"/>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55" x14ac:dyDescent="0.15">
      <c r="B14" s="10"/>
      <c r="C14" s="10"/>
      <c r="D14" s="10"/>
      <c r="E14" s="10"/>
      <c r="F14" s="10"/>
      <c r="G14" s="10"/>
      <c r="H14" s="10"/>
      <c r="I14" s="10"/>
      <c r="J14" s="10"/>
      <c r="K14" s="10"/>
      <c r="L14" s="10"/>
      <c r="M14" s="10"/>
      <c r="N14" s="10"/>
      <c r="O14" s="10"/>
      <c r="P14" s="10"/>
      <c r="Q14" s="10"/>
      <c r="R14" s="10"/>
      <c r="S14" s="10"/>
      <c r="T14" s="11"/>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row>
    <row r="15" spans="1:55" ht="26" x14ac:dyDescent="0.15">
      <c r="A15" s="3" t="s">
        <v>30</v>
      </c>
      <c r="B15" s="10">
        <v>188795</v>
      </c>
      <c r="C15" s="10">
        <v>1202023</v>
      </c>
      <c r="D15" s="10">
        <v>1008909</v>
      </c>
      <c r="E15" s="10">
        <v>1085972</v>
      </c>
      <c r="F15" s="10">
        <v>1115508</v>
      </c>
      <c r="G15" s="10">
        <v>1086257</v>
      </c>
      <c r="H15" s="10">
        <f>1436288-305601</f>
        <v>1130687</v>
      </c>
      <c r="I15" s="10">
        <f>1407122-334818</f>
        <v>1072304</v>
      </c>
      <c r="J15" s="10">
        <f>1558565-308905</f>
        <v>1249660</v>
      </c>
      <c r="K15" s="10">
        <f>1563335-294574</f>
        <v>1268761</v>
      </c>
      <c r="L15" s="10">
        <f>1628516-294968</f>
        <v>1333548</v>
      </c>
      <c r="M15" s="10">
        <f>1740698-298953</f>
        <v>1441745</v>
      </c>
      <c r="N15" s="10">
        <f>1649470-298890</f>
        <v>1350580</v>
      </c>
      <c r="O15" s="10">
        <f>1662206-303150</f>
        <v>1359056</v>
      </c>
      <c r="P15" s="10">
        <f>1716718-308572</f>
        <v>1408146</v>
      </c>
      <c r="Q15" s="10">
        <f>1775044-317401</f>
        <v>1457643</v>
      </c>
      <c r="R15" s="10">
        <f>1743055-329702</f>
        <v>1413353</v>
      </c>
      <c r="S15" s="10">
        <f>1874592.31-334818</f>
        <v>1539774.31</v>
      </c>
      <c r="T15" s="11">
        <f t="shared" si="0"/>
        <v>21712721.309999999</v>
      </c>
      <c r="U15" s="17" t="s">
        <v>35</v>
      </c>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row>
    <row r="16" spans="1:55" x14ac:dyDescent="0.15">
      <c r="B16" s="10"/>
      <c r="C16" s="10"/>
      <c r="D16" s="10"/>
      <c r="E16" s="10"/>
      <c r="F16" s="10"/>
      <c r="G16" s="10"/>
      <c r="H16" s="10"/>
      <c r="I16" s="10"/>
      <c r="J16" s="10"/>
      <c r="K16" s="10"/>
      <c r="L16" s="10"/>
      <c r="M16" s="10"/>
      <c r="N16" s="10"/>
      <c r="O16" s="10"/>
      <c r="P16" s="10"/>
      <c r="Q16" s="10"/>
      <c r="R16" s="10"/>
      <c r="S16" s="10"/>
      <c r="T16" s="11"/>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row>
    <row r="17" spans="1:56" ht="65" x14ac:dyDescent="0.15">
      <c r="A17" s="7" t="s">
        <v>22</v>
      </c>
      <c r="B17" s="10"/>
      <c r="C17" s="10">
        <v>446597</v>
      </c>
      <c r="D17" s="10">
        <v>440694</v>
      </c>
      <c r="E17" s="10">
        <v>0</v>
      </c>
      <c r="F17" s="10">
        <v>0</v>
      </c>
      <c r="G17" s="10"/>
      <c r="H17" s="10">
        <v>816</v>
      </c>
      <c r="I17" s="10">
        <v>816</v>
      </c>
      <c r="J17" s="10">
        <v>1800</v>
      </c>
      <c r="K17" s="10">
        <v>0</v>
      </c>
      <c r="L17" s="10">
        <v>0</v>
      </c>
      <c r="M17" s="10">
        <v>0</v>
      </c>
      <c r="N17" s="10">
        <v>0</v>
      </c>
      <c r="O17" s="10">
        <v>0</v>
      </c>
      <c r="P17" s="10">
        <v>0</v>
      </c>
      <c r="Q17" s="10">
        <v>0</v>
      </c>
      <c r="R17" s="10">
        <v>0</v>
      </c>
      <c r="S17" s="10">
        <v>0</v>
      </c>
      <c r="T17" s="11">
        <f t="shared" si="0"/>
        <v>890723</v>
      </c>
      <c r="U17" s="17" t="s">
        <v>37</v>
      </c>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row>
    <row r="18" spans="1:56" x14ac:dyDescent="0.15">
      <c r="B18" s="10"/>
      <c r="C18" s="10"/>
      <c r="D18" s="10"/>
      <c r="E18" s="10"/>
      <c r="F18" s="10"/>
      <c r="G18" s="10"/>
      <c r="H18" s="10"/>
      <c r="I18" s="10"/>
      <c r="J18" s="10"/>
      <c r="K18" s="10"/>
      <c r="L18" s="10"/>
      <c r="M18" s="10"/>
      <c r="N18" s="10"/>
      <c r="O18" s="10"/>
      <c r="P18" s="10"/>
      <c r="Q18" s="10"/>
      <c r="R18" s="10"/>
      <c r="S18" s="10"/>
      <c r="T18" s="11"/>
      <c r="U18" s="16"/>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row>
    <row r="19" spans="1:56" x14ac:dyDescent="0.15">
      <c r="A19" s="2" t="s">
        <v>23</v>
      </c>
      <c r="B19" s="10"/>
      <c r="C19" s="10"/>
      <c r="D19" s="10">
        <v>3450</v>
      </c>
      <c r="E19" s="10">
        <v>0</v>
      </c>
      <c r="F19" s="12">
        <v>-37899</v>
      </c>
      <c r="G19" s="10"/>
      <c r="H19" s="10">
        <v>0</v>
      </c>
      <c r="I19" s="10">
        <v>0</v>
      </c>
      <c r="J19" s="10">
        <v>0</v>
      </c>
      <c r="K19" s="10">
        <v>0</v>
      </c>
      <c r="L19" s="10">
        <v>0</v>
      </c>
      <c r="M19" s="10">
        <v>0</v>
      </c>
      <c r="N19" s="10">
        <v>0</v>
      </c>
      <c r="O19" s="10">
        <v>0</v>
      </c>
      <c r="P19" s="10">
        <v>0</v>
      </c>
      <c r="Q19" s="10">
        <v>0</v>
      </c>
      <c r="R19" s="10">
        <v>0</v>
      </c>
      <c r="S19" s="10">
        <v>0</v>
      </c>
      <c r="T19" s="11">
        <f t="shared" si="0"/>
        <v>-34449</v>
      </c>
      <c r="U19" s="16"/>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row>
    <row r="20" spans="1:56" x14ac:dyDescent="0.15">
      <c r="B20" s="10"/>
      <c r="C20" s="10"/>
      <c r="D20" s="10"/>
      <c r="E20" s="10"/>
      <c r="F20" s="10"/>
      <c r="G20" s="10"/>
      <c r="H20" s="10"/>
      <c r="I20" s="10"/>
      <c r="J20" s="10"/>
      <c r="K20" s="10"/>
      <c r="L20" s="10"/>
      <c r="M20" s="10"/>
      <c r="N20" s="10"/>
      <c r="O20" s="10"/>
      <c r="P20" s="10"/>
      <c r="Q20" s="10"/>
      <c r="R20" s="10"/>
      <c r="S20" s="10"/>
      <c r="T20" s="11"/>
      <c r="U20" s="16"/>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row>
    <row r="21" spans="1:56" x14ac:dyDescent="0.15">
      <c r="B21" s="10"/>
      <c r="C21" s="10"/>
      <c r="D21" s="10"/>
      <c r="E21" s="10"/>
      <c r="F21" s="10"/>
      <c r="G21" s="10"/>
      <c r="H21" s="10"/>
      <c r="I21" s="10"/>
      <c r="J21" s="10"/>
      <c r="K21" s="10"/>
      <c r="L21" s="10"/>
      <c r="M21" s="10"/>
      <c r="N21" s="10"/>
      <c r="O21" s="10"/>
      <c r="P21" s="10"/>
      <c r="Q21" s="10"/>
      <c r="R21" s="10"/>
      <c r="S21" s="10"/>
      <c r="T21" s="11"/>
      <c r="U21" s="16"/>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row>
    <row r="22" spans="1:56" x14ac:dyDescent="0.15">
      <c r="A22" s="2" t="s">
        <v>8</v>
      </c>
      <c r="B22" s="10">
        <f>B5+B7-B15</f>
        <v>44327.170000000013</v>
      </c>
      <c r="C22" s="10">
        <f>C5+C7+C10-C15-C17</f>
        <v>115510.43999999994</v>
      </c>
      <c r="D22" s="10">
        <f>D5+D7+D10-D15-D17+D19</f>
        <v>440753</v>
      </c>
      <c r="E22" s="12">
        <f>E5+E7+E11-E15</f>
        <v>-46672</v>
      </c>
      <c r="F22" s="12">
        <f>F5+F7+F10-F15+F19</f>
        <v>-219866</v>
      </c>
      <c r="G22" s="12">
        <f>G5+G7-G15</f>
        <v>-58584</v>
      </c>
      <c r="H22" s="12">
        <f>H5+H7-H15-H17</f>
        <v>93842</v>
      </c>
      <c r="I22" s="12">
        <f>I5+I7-I15-I17</f>
        <v>152605</v>
      </c>
      <c r="J22" s="12">
        <f>J5+J7-J15-J17+J8</f>
        <v>261105</v>
      </c>
      <c r="K22" s="12">
        <f>K5+K7-K15</f>
        <v>262743</v>
      </c>
      <c r="L22" s="12">
        <f>L5+L7-L15</f>
        <v>-88984</v>
      </c>
      <c r="M22" s="12">
        <f>M5+M7-M15</f>
        <v>-27261</v>
      </c>
      <c r="N22" s="10">
        <f>N5+N7-N15</f>
        <v>116205</v>
      </c>
      <c r="O22" s="10">
        <f>O5+O7-O15</f>
        <v>77058</v>
      </c>
      <c r="P22" s="10">
        <f>P5+P10-P15</f>
        <v>-7628</v>
      </c>
      <c r="Q22" s="10">
        <f>Q5+Q7+Q10-Q15</f>
        <v>158040</v>
      </c>
      <c r="R22" s="10">
        <f>R5+R7+R10-R15</f>
        <v>219752</v>
      </c>
      <c r="S22" s="10">
        <f>S5+S7+S8+S10-S15</f>
        <v>90264.939999999944</v>
      </c>
      <c r="T22" s="11">
        <f t="shared" si="0"/>
        <v>1583210.5499999998</v>
      </c>
      <c r="U22" s="16"/>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6" ht="35" x14ac:dyDescent="0.15">
      <c r="A23" s="4" t="s">
        <v>31</v>
      </c>
      <c r="B23" s="13">
        <f>B5+B7+B8-B15+B19</f>
        <v>44327.170000000013</v>
      </c>
      <c r="C23" s="13">
        <f t="shared" ref="C23:S23" si="1">C5+C7+C8-C15+C19</f>
        <v>1681.4399999999441</v>
      </c>
      <c r="D23" s="13">
        <f t="shared" si="1"/>
        <v>305806</v>
      </c>
      <c r="E23" s="13">
        <f t="shared" si="1"/>
        <v>53328</v>
      </c>
      <c r="F23" s="13">
        <f t="shared" si="1"/>
        <v>-329866</v>
      </c>
      <c r="G23" s="13">
        <f t="shared" si="1"/>
        <v>-58584</v>
      </c>
      <c r="H23" s="13">
        <f t="shared" si="1"/>
        <v>94658</v>
      </c>
      <c r="I23" s="13">
        <f t="shared" si="1"/>
        <v>153421</v>
      </c>
      <c r="J23" s="13">
        <f t="shared" si="1"/>
        <v>262905</v>
      </c>
      <c r="K23" s="13">
        <f t="shared" si="1"/>
        <v>262743</v>
      </c>
      <c r="L23" s="13">
        <f t="shared" si="1"/>
        <v>-88984</v>
      </c>
      <c r="M23" s="13">
        <f t="shared" si="1"/>
        <v>-27261</v>
      </c>
      <c r="N23" s="13">
        <f t="shared" si="1"/>
        <v>116205</v>
      </c>
      <c r="O23" s="13">
        <f t="shared" si="1"/>
        <v>77058</v>
      </c>
      <c r="P23" s="13">
        <f t="shared" si="1"/>
        <v>-74341</v>
      </c>
      <c r="Q23" s="13">
        <f t="shared" si="1"/>
        <v>-270162</v>
      </c>
      <c r="R23" s="13">
        <f t="shared" si="1"/>
        <v>-215153</v>
      </c>
      <c r="S23" s="13">
        <f t="shared" si="1"/>
        <v>-255906.06000000006</v>
      </c>
      <c r="T23" s="14">
        <f t="shared" si="0"/>
        <v>51875.54999999993</v>
      </c>
      <c r="U23" s="17" t="s">
        <v>38</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6" x14ac:dyDescent="0.15">
      <c r="B24" s="10"/>
      <c r="C24" s="10"/>
      <c r="D24" s="10"/>
      <c r="E24" s="10"/>
      <c r="F24" s="10"/>
      <c r="G24" s="10"/>
      <c r="H24" s="10"/>
      <c r="I24" s="10"/>
      <c r="J24" s="10"/>
      <c r="K24" s="10"/>
      <c r="L24" s="10"/>
      <c r="M24" s="10"/>
      <c r="N24" s="10"/>
      <c r="O24" s="10"/>
      <c r="P24" s="10"/>
      <c r="Q24" s="10"/>
      <c r="R24" s="10"/>
      <c r="S24" s="10"/>
      <c r="T24" s="11"/>
      <c r="U24" s="16"/>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row>
    <row r="25" spans="1:56" ht="26" x14ac:dyDescent="0.15">
      <c r="A25" t="s">
        <v>27</v>
      </c>
      <c r="B25" s="10">
        <v>197344</v>
      </c>
      <c r="C25" s="10">
        <v>396438</v>
      </c>
      <c r="D25" s="10">
        <v>400595</v>
      </c>
      <c r="E25" s="10">
        <v>410997</v>
      </c>
      <c r="F25" s="10">
        <v>393048</v>
      </c>
      <c r="G25" s="10">
        <v>344494</v>
      </c>
      <c r="H25" s="10">
        <v>305601</v>
      </c>
      <c r="I25" s="10">
        <v>334818</v>
      </c>
      <c r="J25" s="10">
        <v>308905</v>
      </c>
      <c r="K25" s="10">
        <v>294574</v>
      </c>
      <c r="L25" s="10">
        <v>294968</v>
      </c>
      <c r="M25" s="10">
        <v>298953</v>
      </c>
      <c r="N25" s="10">
        <v>298890</v>
      </c>
      <c r="O25" s="10">
        <v>303150</v>
      </c>
      <c r="P25" s="10">
        <v>308572</v>
      </c>
      <c r="Q25" s="10">
        <v>317401</v>
      </c>
      <c r="R25" s="10">
        <v>329702</v>
      </c>
      <c r="S25" s="10">
        <v>334818</v>
      </c>
      <c r="T25" s="11">
        <f t="shared" si="0"/>
        <v>5873268</v>
      </c>
      <c r="U25" s="17" t="s">
        <v>39</v>
      </c>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row>
    <row r="26" spans="1:56" x14ac:dyDescent="0.1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6" x14ac:dyDescent="0.15">
      <c r="A27" t="s">
        <v>28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6"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56"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56"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56"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56"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Bobby Warren</cp:lastModifiedBy>
  <cp:lastPrinted>2013-07-23T19:04:57Z</cp:lastPrinted>
  <dcterms:created xsi:type="dcterms:W3CDTF">2007-07-31T15:15:39Z</dcterms:created>
  <dcterms:modified xsi:type="dcterms:W3CDTF">2018-02-02T03:16:11Z</dcterms:modified>
  <cp:category/>
</cp:coreProperties>
</file>